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ctfncta-my.sharepoint.com/personal/joanna_nctennis_com/Documents/"/>
    </mc:Choice>
  </mc:AlternateContent>
  <xr:revisionPtr revIDLastSave="0" documentId="8_{4929B7DC-A1F4-435E-AC41-BAE258E5C764}" xr6:coauthVersionLast="47" xr6:coauthVersionMax="47" xr10:uidLastSave="{00000000-0000-0000-0000-000000000000}"/>
  <bookViews>
    <workbookView xWindow="-120" yWindow="-120" windowWidth="25440" windowHeight="15390" xr2:uid="{409A299F-40BB-4E1B-853C-255622CF9189}"/>
  </bookViews>
  <sheets>
    <sheet name="Jr Circuit 1" sheetId="8" r:id="rId1"/>
    <sheet name="Jr Circuit-Master" sheetId="7" r:id="rId2"/>
  </sheets>
  <definedNames>
    <definedName name="_xlnm.Print_Area" localSheetId="0">'Jr Circuit 1'!$A$1:$L$70</definedName>
    <definedName name="_xlnm.Print_Area" localSheetId="1">'Jr Circuit-Master'!$A$1:$L$70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7" l="1"/>
  <c r="H9" i="7" s="1"/>
  <c r="J16" i="7"/>
  <c r="L16" i="7" s="1"/>
  <c r="H16" i="7"/>
  <c r="F16" i="7"/>
  <c r="J15" i="7"/>
  <c r="L15" i="7" s="1"/>
  <c r="H15" i="7"/>
  <c r="F15" i="7"/>
  <c r="J14" i="7"/>
  <c r="L14" i="7" s="1"/>
  <c r="H14" i="7"/>
  <c r="F14" i="7"/>
  <c r="J14" i="8"/>
  <c r="L14" i="8" s="1"/>
  <c r="J15" i="8"/>
  <c r="L15" i="8" s="1"/>
  <c r="J16" i="8"/>
  <c r="L16" i="8" s="1"/>
  <c r="H14" i="8"/>
  <c r="H15" i="8"/>
  <c r="H16" i="8"/>
  <c r="F14" i="8"/>
  <c r="F15" i="8"/>
  <c r="F16" i="8"/>
  <c r="D17" i="8"/>
  <c r="C6" i="8" s="1"/>
  <c r="H8" i="7" l="1"/>
  <c r="H17" i="7"/>
  <c r="H6" i="7" s="1"/>
  <c r="C6" i="7"/>
  <c r="H9" i="8"/>
  <c r="H17" i="8"/>
  <c r="H7" i="8" s="1"/>
  <c r="H8" i="8"/>
  <c r="H7" i="7" l="1"/>
  <c r="C7" i="7" s="1"/>
  <c r="C8" i="7" s="1"/>
  <c r="C10" i="7" s="1"/>
  <c r="H6" i="8"/>
  <c r="C7" i="8" s="1"/>
  <c r="C8" i="8" l="1"/>
  <c r="C10" i="8" s="1"/>
</calcChain>
</file>

<file path=xl/sharedStrings.xml><?xml version="1.0" encoding="utf-8"?>
<sst xmlns="http://schemas.openxmlformats.org/spreadsheetml/2006/main" count="165" uniqueCount="85">
  <si>
    <t xml:space="preserve">Orange Ball Players = </t>
  </si>
  <si>
    <t xml:space="preserve">Green Ball Players = </t>
  </si>
  <si>
    <t xml:space="preserve">Yellow Ball Players = </t>
  </si>
  <si>
    <t>Set Variables</t>
  </si>
  <si>
    <t>Courts Needed</t>
  </si>
  <si>
    <t># of Groups</t>
  </si>
  <si>
    <t>Enter</t>
  </si>
  <si>
    <t>Calculated</t>
  </si>
  <si>
    <t>(one can per court)</t>
  </si>
  <si>
    <t>Tennis Ball Cost (per can) =</t>
  </si>
  <si>
    <t xml:space="preserve">Entry Fee = </t>
  </si>
  <si>
    <t>Summary</t>
  </si>
  <si>
    <t>Revenue =</t>
  </si>
  <si>
    <t xml:space="preserve">Expenses = </t>
  </si>
  <si>
    <t xml:space="preserve">Staff Cost (per hour) = </t>
  </si>
  <si>
    <t>Expenses</t>
  </si>
  <si>
    <t>Balls =</t>
  </si>
  <si>
    <t>Courts =</t>
  </si>
  <si>
    <t>Staff =</t>
  </si>
  <si>
    <t>Total  =</t>
  </si>
  <si>
    <t>Court Cost (per hour) =</t>
  </si>
  <si>
    <t>Profit =</t>
  </si>
  <si>
    <t>Food/Snacks =</t>
  </si>
  <si>
    <t>Misc. =</t>
  </si>
  <si>
    <t xml:space="preserve">Sanction Fee = </t>
  </si>
  <si>
    <t xml:space="preserve">Head Tax = </t>
  </si>
  <si>
    <t>(per player)</t>
  </si>
  <si>
    <t>Profit/Hour =</t>
  </si>
  <si>
    <t>Variables</t>
  </si>
  <si>
    <t>Total</t>
  </si>
  <si>
    <t>Players</t>
  </si>
  <si>
    <t>Groupings</t>
  </si>
  <si>
    <t>4,3</t>
  </si>
  <si>
    <t>4,4</t>
  </si>
  <si>
    <t>5,4</t>
  </si>
  <si>
    <t>5,5</t>
  </si>
  <si>
    <t>4,4,3</t>
  </si>
  <si>
    <t>4,4,4</t>
  </si>
  <si>
    <t>5,4,4</t>
  </si>
  <si>
    <t>5,5,4</t>
  </si>
  <si>
    <t>5,5,5</t>
  </si>
  <si>
    <t>4,4,4,4</t>
  </si>
  <si>
    <t>5,4,4,4</t>
  </si>
  <si>
    <t>5,5,4,4</t>
  </si>
  <si>
    <t>5,5,5,4</t>
  </si>
  <si>
    <t>4,4,4,4,4</t>
  </si>
  <si>
    <t>5,4,4,4,4,</t>
  </si>
  <si>
    <t>5,5,4,4,4</t>
  </si>
  <si>
    <t>5,5,5,4,4</t>
  </si>
  <si>
    <t>4,4,4,4,4,4</t>
  </si>
  <si>
    <t>5,4,4,4,4,4</t>
  </si>
  <si>
    <t>5,5,4,4,4,4</t>
  </si>
  <si>
    <t>5,5,5,4,4,4</t>
  </si>
  <si>
    <t>4,4,4,4,4,4,4</t>
  </si>
  <si>
    <t>5,4,4,4,4,4,4</t>
  </si>
  <si>
    <t>5,5,4,4,4,4,4</t>
  </si>
  <si>
    <t>5,5,5,4,4,4,4</t>
  </si>
  <si>
    <t>4,4,4,4,4,4,4,4</t>
  </si>
  <si>
    <t>Suggested Groupings based on Total Players in Ball Color</t>
  </si>
  <si>
    <t>Resource Table</t>
  </si>
  <si>
    <t>Rounds</t>
  </si>
  <si>
    <t xml:space="preserve">Avg Match Time (minutes) = </t>
  </si>
  <si>
    <t>Certificate/Medal, etc. =</t>
  </si>
  <si>
    <t>(total cost per tournament)</t>
  </si>
  <si>
    <t>(per court per hour)</t>
  </si>
  <si>
    <t>(one paid staff person per hour)</t>
  </si>
  <si>
    <t xml:space="preserve">USTA Junior Circuit Profit Planner </t>
  </si>
  <si>
    <t xml:space="preserve">Date of Event = </t>
  </si>
  <si>
    <t>Event Variables</t>
  </si>
  <si>
    <t>Total Time (min)</t>
  </si>
  <si>
    <t>Total Time (hrs)</t>
  </si>
  <si>
    <t># of</t>
  </si>
  <si>
    <t>Groups</t>
  </si>
  <si>
    <t>Courts</t>
  </si>
  <si>
    <t>Needed</t>
  </si>
  <si>
    <t>(30 min for short set to 4, 43 min for short set to 6, 65 min for 2/3 short sets with TB for 3rd)</t>
  </si>
  <si>
    <t>Group of 2</t>
  </si>
  <si>
    <t>Group of 3</t>
  </si>
  <si>
    <t>Group of 4</t>
  </si>
  <si>
    <t>Group of 5</t>
  </si>
  <si>
    <t>Group of 6</t>
  </si>
  <si>
    <t>Group of 7</t>
  </si>
  <si>
    <t>Scoring</t>
  </si>
  <si>
    <t>Description</t>
  </si>
  <si>
    <t>Timing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</si>
</sst>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164" fontId="0" fillId="0" borderId="0" xfId="0" applyNumberFormat="1" applyAlignment="1">
      <alignment horizontal="center"/>
    </xf>
    <xf numFmtId="0" fontId="6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4" borderId="0" xfId="0" applyFont="1" applyFill="1" applyAlignment="1">
      <alignment horizont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1" xfId="0" applyFont="1" applyBorder="1"/>
    <xf numFmtId="0" fontId="5" fillId="3" borderId="1" xfId="0" applyFont="1" applyFill="1" applyBorder="1"/>
    <xf numFmtId="0" fontId="6" fillId="4" borderId="1" xfId="0" applyFont="1" applyFill="1" applyBorder="1" applyAlignment="1">
      <alignment horizontal="center"/>
    </xf>
    <xf numFmtId="0" fontId="5" fillId="6" borderId="1" xfId="0" applyFont="1" applyFill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5" fillId="0" borderId="2" xfId="0" applyFont="1" applyBorder="1" applyAlignment="1">
      <alignment horizontal="left"/>
    </xf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8" fillId="0" borderId="5" xfId="0" applyFont="1" applyBorder="1"/>
    <xf numFmtId="0" fontId="4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164" fontId="0" fillId="3" borderId="1" xfId="0" applyNumberFormat="1" applyFill="1" applyBorder="1" applyAlignment="1">
      <alignment horizontal="center"/>
    </xf>
    <xf numFmtId="7" fontId="0" fillId="3" borderId="1" xfId="0" applyNumberFormat="1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7" fontId="0" fillId="4" borderId="8" xfId="1" applyNumberFormat="1" applyFont="1" applyFill="1" applyBorder="1" applyAlignment="1">
      <alignment horizontal="center"/>
    </xf>
    <xf numFmtId="7" fontId="0" fillId="4" borderId="9" xfId="1" applyNumberFormat="1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7" fontId="0" fillId="0" borderId="0" xfId="1" applyNumberFormat="1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8" fontId="0" fillId="3" borderId="1" xfId="0" applyNumberForma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A3D2B-C26B-477F-9DEA-03170CACD392}">
  <dimension ref="A1:N70"/>
  <sheetViews>
    <sheetView tabSelected="1" zoomScaleNormal="100" workbookViewId="0">
      <selection activeCell="C16" sqref="C16"/>
    </sheetView>
  </sheetViews>
  <sheetFormatPr defaultRowHeight="15" x14ac:dyDescent="0.25"/>
  <cols>
    <col min="1" max="1" width="7" customWidth="1"/>
    <col min="2" max="2" width="16.140625" customWidth="1"/>
    <col min="3" max="3" width="10.85546875" style="4" customWidth="1"/>
    <col min="4" max="4" width="13.28515625" style="4" customWidth="1"/>
    <col min="5" max="5" width="7.28515625" style="4" customWidth="1"/>
    <col min="7" max="7" width="9" customWidth="1"/>
    <col min="8" max="8" width="14.5703125" customWidth="1"/>
    <col min="9" max="9" width="3.7109375" customWidth="1"/>
    <col min="10" max="10" width="15.7109375" customWidth="1"/>
    <col min="11" max="11" width="3.7109375" style="4" customWidth="1"/>
    <col min="12" max="12" width="16.85546875" customWidth="1"/>
    <col min="13" max="13" width="18.28515625" style="4" customWidth="1"/>
    <col min="14" max="14" width="16.28515625" customWidth="1"/>
    <col min="17" max="17" width="11.5703125" customWidth="1"/>
  </cols>
  <sheetData>
    <row r="1" spans="1:14" s="1" customFormat="1" ht="21" x14ac:dyDescent="0.35">
      <c r="A1" s="25" t="s">
        <v>66</v>
      </c>
      <c r="B1" s="26"/>
      <c r="C1" s="26"/>
      <c r="D1" s="27"/>
      <c r="E1" s="3"/>
      <c r="F1" s="18"/>
      <c r="G1" s="19"/>
      <c r="H1" s="20"/>
      <c r="I1" s="19"/>
      <c r="J1" s="21"/>
      <c r="K1" s="19"/>
      <c r="L1" s="22"/>
    </row>
    <row r="2" spans="1:14" s="14" customFormat="1" ht="15.75" x14ac:dyDescent="0.25">
      <c r="B2" s="28" t="s">
        <v>67</v>
      </c>
      <c r="C2" s="48"/>
      <c r="D2" s="49"/>
      <c r="E2" s="16"/>
      <c r="F2" s="23" t="s">
        <v>6</v>
      </c>
      <c r="G2" s="24"/>
      <c r="H2" s="23" t="s">
        <v>7</v>
      </c>
      <c r="I2" s="24"/>
      <c r="J2" s="23" t="s">
        <v>28</v>
      </c>
      <c r="K2" s="24"/>
      <c r="L2" s="23" t="s">
        <v>59</v>
      </c>
      <c r="M2" s="16"/>
    </row>
    <row r="3" spans="1:14" s="14" customFormat="1" ht="15.75" x14ac:dyDescent="0.25">
      <c r="B3" s="15"/>
      <c r="C3" s="16"/>
      <c r="D3" s="16"/>
      <c r="E3" s="16"/>
      <c r="F3" s="17"/>
      <c r="G3" s="15"/>
      <c r="H3" s="17"/>
      <c r="I3" s="15"/>
      <c r="J3" s="17"/>
      <c r="K3" s="15"/>
      <c r="L3" s="17"/>
      <c r="M3" s="16"/>
    </row>
    <row r="4" spans="1:14" x14ac:dyDescent="0.25">
      <c r="L4" s="4"/>
      <c r="N4" s="4"/>
    </row>
    <row r="5" spans="1:14" x14ac:dyDescent="0.25">
      <c r="B5" s="29" t="s">
        <v>11</v>
      </c>
      <c r="C5" s="30"/>
      <c r="G5" s="29" t="s">
        <v>15</v>
      </c>
      <c r="H5" s="31"/>
    </row>
    <row r="6" spans="1:14" x14ac:dyDescent="0.25">
      <c r="B6" s="31" t="s">
        <v>12</v>
      </c>
      <c r="C6" s="32">
        <f>D17*D19</f>
        <v>432</v>
      </c>
      <c r="G6" s="31" t="s">
        <v>16</v>
      </c>
      <c r="H6" s="33">
        <f>D27*H17</f>
        <v>36</v>
      </c>
    </row>
    <row r="7" spans="1:14" x14ac:dyDescent="0.25">
      <c r="B7" s="31" t="s">
        <v>13</v>
      </c>
      <c r="C7" s="32">
        <f>SUM(H6:H9)</f>
        <v>106</v>
      </c>
      <c r="G7" s="31" t="s">
        <v>17</v>
      </c>
      <c r="H7" s="33">
        <f>D29*H17</f>
        <v>0</v>
      </c>
      <c r="K7" s="6"/>
      <c r="L7" s="7"/>
      <c r="M7" s="6"/>
      <c r="N7" s="7"/>
    </row>
    <row r="8" spans="1:14" x14ac:dyDescent="0.25">
      <c r="B8" s="31" t="s">
        <v>21</v>
      </c>
      <c r="C8" s="47">
        <f>C6-C7</f>
        <v>326</v>
      </c>
      <c r="G8" s="31" t="s">
        <v>18</v>
      </c>
      <c r="H8" s="33">
        <f>MAX(L14,L15,L16)*D28</f>
        <v>30</v>
      </c>
      <c r="J8" s="12"/>
    </row>
    <row r="9" spans="1:14" x14ac:dyDescent="0.25">
      <c r="B9" s="31"/>
      <c r="C9" s="30"/>
      <c r="G9" s="31" t="s">
        <v>23</v>
      </c>
      <c r="H9" s="33">
        <f>D30+D31+(D17*D32)+D33</f>
        <v>40</v>
      </c>
    </row>
    <row r="10" spans="1:14" x14ac:dyDescent="0.25">
      <c r="B10" s="31" t="s">
        <v>27</v>
      </c>
      <c r="C10" s="47">
        <f>C8/MAX(L14,L15,L16)</f>
        <v>217.33333333333334</v>
      </c>
      <c r="D10" s="12"/>
      <c r="E10" s="12"/>
    </row>
    <row r="11" spans="1:14" x14ac:dyDescent="0.25">
      <c r="C11" s="8"/>
      <c r="D11" s="12"/>
      <c r="E11" s="12"/>
    </row>
    <row r="12" spans="1:14" x14ac:dyDescent="0.25">
      <c r="C12" s="8"/>
      <c r="D12" s="12"/>
      <c r="E12" s="12"/>
    </row>
    <row r="13" spans="1:14" ht="15.75" thickBot="1" x14ac:dyDescent="0.3">
      <c r="E13"/>
      <c r="F13" s="11" t="s">
        <v>5</v>
      </c>
      <c r="G13" s="2"/>
      <c r="H13" s="11" t="s">
        <v>4</v>
      </c>
      <c r="I13" s="2"/>
      <c r="J13" s="11" t="s">
        <v>69</v>
      </c>
      <c r="K13" s="2"/>
      <c r="L13" s="11" t="s">
        <v>70</v>
      </c>
      <c r="M13" s="2"/>
    </row>
    <row r="14" spans="1:14" ht="15.75" thickTop="1" x14ac:dyDescent="0.25">
      <c r="B14" t="s">
        <v>0</v>
      </c>
      <c r="D14" s="34">
        <v>8</v>
      </c>
      <c r="E14"/>
      <c r="F14" s="5">
        <f t="shared" ref="F14:F15" si="0">IF(D14&gt;0,VLOOKUP(D14,$A$41:$E$70,2,FALSE),0)</f>
        <v>2</v>
      </c>
      <c r="H14" s="5">
        <f t="shared" ref="H14:H15" si="1">IF(D14&gt;0,VLOOKUP($D14,$A$41:$E$70,3,FALSE),0)</f>
        <v>4</v>
      </c>
      <c r="J14" s="5">
        <f t="shared" ref="J14:J15" si="2">IF(D14&gt;0,VLOOKUP($D14,$A$41:$E$70,5,FALSE)*$D$26,0)</f>
        <v>90</v>
      </c>
      <c r="K14"/>
      <c r="L14" s="5">
        <f>CEILING(J14/60,0.5)</f>
        <v>1.5</v>
      </c>
      <c r="M14"/>
    </row>
    <row r="15" spans="1:14" x14ac:dyDescent="0.25">
      <c r="B15" t="s">
        <v>1</v>
      </c>
      <c r="D15" s="35">
        <v>8</v>
      </c>
      <c r="E15"/>
      <c r="F15" s="5">
        <f t="shared" si="0"/>
        <v>2</v>
      </c>
      <c r="H15" s="5">
        <f t="shared" si="1"/>
        <v>4</v>
      </c>
      <c r="J15" s="5">
        <f t="shared" si="2"/>
        <v>90</v>
      </c>
      <c r="K15"/>
      <c r="L15" s="5">
        <f t="shared" ref="L15:L16" si="3">CEILING(J15/60,0.5)</f>
        <v>1.5</v>
      </c>
      <c r="M15"/>
    </row>
    <row r="16" spans="1:14" ht="15.75" thickBot="1" x14ac:dyDescent="0.3">
      <c r="B16" t="s">
        <v>2</v>
      </c>
      <c r="D16" s="36">
        <v>8</v>
      </c>
      <c r="E16"/>
      <c r="F16" s="5">
        <f>IF(D16&gt;0,VLOOKUP(D16,$A$41:$E$70,2,FALSE),0)</f>
        <v>2</v>
      </c>
      <c r="H16" s="46">
        <f>IF(D16&gt;0,VLOOKUP($D16,$A$41:$E$70,3,FALSE),0)</f>
        <v>4</v>
      </c>
      <c r="J16" s="5">
        <f>IF(D16&gt;0,VLOOKUP($D16,$A$41:$E$70,5,FALSE)*$D$26,0)</f>
        <v>90</v>
      </c>
      <c r="K16"/>
      <c r="L16" s="5">
        <f t="shared" si="3"/>
        <v>1.5</v>
      </c>
      <c r="M16"/>
    </row>
    <row r="17" spans="2:13" ht="15.75" thickTop="1" x14ac:dyDescent="0.25">
      <c r="B17" t="s">
        <v>19</v>
      </c>
      <c r="D17" s="5">
        <f>SUM(D14:D16)</f>
        <v>24</v>
      </c>
      <c r="G17" s="4"/>
      <c r="H17" s="9">
        <f>SUM(H14:H16)</f>
        <v>12</v>
      </c>
    </row>
    <row r="18" spans="2:13" ht="15.75" thickBot="1" x14ac:dyDescent="0.3"/>
    <row r="19" spans="2:13" ht="16.5" thickTop="1" thickBot="1" x14ac:dyDescent="0.3">
      <c r="B19" t="s">
        <v>10</v>
      </c>
      <c r="D19" s="37">
        <v>18</v>
      </c>
      <c r="E19" s="8"/>
      <c r="G19" s="12"/>
      <c r="L19" s="12"/>
      <c r="M19"/>
    </row>
    <row r="20" spans="2:13" ht="15.75" thickTop="1" x14ac:dyDescent="0.25"/>
    <row r="23" spans="2:13" x14ac:dyDescent="0.25">
      <c r="K23" s="10"/>
    </row>
    <row r="24" spans="2:13" ht="15.75" thickBot="1" x14ac:dyDescent="0.3"/>
    <row r="25" spans="2:13" ht="15.75" thickTop="1" x14ac:dyDescent="0.25">
      <c r="B25" s="13" t="s">
        <v>68</v>
      </c>
      <c r="C25" s="13"/>
      <c r="D25" s="38" t="s">
        <v>3</v>
      </c>
    </row>
    <row r="26" spans="2:13" x14ac:dyDescent="0.25">
      <c r="B26" t="s">
        <v>61</v>
      </c>
      <c r="D26" s="39">
        <v>30</v>
      </c>
      <c r="E26" t="s">
        <v>75</v>
      </c>
    </row>
    <row r="27" spans="2:13" x14ac:dyDescent="0.25">
      <c r="B27" t="s">
        <v>9</v>
      </c>
      <c r="D27" s="40">
        <v>3</v>
      </c>
      <c r="E27" t="s">
        <v>8</v>
      </c>
    </row>
    <row r="28" spans="2:13" x14ac:dyDescent="0.25">
      <c r="B28" t="s">
        <v>14</v>
      </c>
      <c r="D28" s="40">
        <v>20</v>
      </c>
      <c r="E28" t="s">
        <v>65</v>
      </c>
    </row>
    <row r="29" spans="2:13" x14ac:dyDescent="0.25">
      <c r="B29" t="s">
        <v>20</v>
      </c>
      <c r="D29" s="40">
        <v>0</v>
      </c>
      <c r="E29" t="s">
        <v>64</v>
      </c>
    </row>
    <row r="30" spans="2:13" x14ac:dyDescent="0.25">
      <c r="B30" t="s">
        <v>22</v>
      </c>
      <c r="D30" s="40">
        <v>0</v>
      </c>
      <c r="E30" t="s">
        <v>63</v>
      </c>
    </row>
    <row r="31" spans="2:13" x14ac:dyDescent="0.25">
      <c r="B31" t="s">
        <v>24</v>
      </c>
      <c r="D31" s="40">
        <v>28</v>
      </c>
      <c r="E31" t="s">
        <v>63</v>
      </c>
    </row>
    <row r="32" spans="2:13" x14ac:dyDescent="0.25">
      <c r="B32" t="s">
        <v>25</v>
      </c>
      <c r="D32" s="40">
        <v>0.5</v>
      </c>
      <c r="E32" t="s">
        <v>26</v>
      </c>
    </row>
    <row r="33" spans="1:5" ht="15.75" thickBot="1" x14ac:dyDescent="0.3">
      <c r="B33" t="s">
        <v>62</v>
      </c>
      <c r="D33" s="41">
        <v>0</v>
      </c>
      <c r="E33" t="s">
        <v>63</v>
      </c>
    </row>
    <row r="34" spans="1:5" ht="15.75" thickTop="1" x14ac:dyDescent="0.25">
      <c r="D34" s="45"/>
      <c r="E34"/>
    </row>
    <row r="35" spans="1:5" x14ac:dyDescent="0.25">
      <c r="D35" s="45"/>
      <c r="E35"/>
    </row>
    <row r="36" spans="1:5" x14ac:dyDescent="0.25">
      <c r="D36" s="45"/>
      <c r="E36"/>
    </row>
    <row r="37" spans="1:5" ht="15.75" thickBot="1" x14ac:dyDescent="0.3"/>
    <row r="38" spans="1:5" ht="15.75" thickBot="1" x14ac:dyDescent="0.3">
      <c r="A38" s="50" t="s">
        <v>58</v>
      </c>
      <c r="B38" s="51"/>
      <c r="C38" s="51"/>
      <c r="D38" s="51"/>
      <c r="E38" s="52"/>
    </row>
    <row r="39" spans="1:5" x14ac:dyDescent="0.25">
      <c r="A39" s="42" t="s">
        <v>29</v>
      </c>
      <c r="B39" s="42" t="s">
        <v>71</v>
      </c>
      <c r="C39" s="42" t="s">
        <v>73</v>
      </c>
      <c r="D39" s="42" t="s">
        <v>31</v>
      </c>
      <c r="E39" s="42" t="s">
        <v>60</v>
      </c>
    </row>
    <row r="40" spans="1:5" ht="15.75" thickBot="1" x14ac:dyDescent="0.3">
      <c r="A40" s="43" t="s">
        <v>30</v>
      </c>
      <c r="B40" s="43" t="s">
        <v>72</v>
      </c>
      <c r="C40" s="43" t="s">
        <v>74</v>
      </c>
      <c r="D40" s="43"/>
      <c r="E40" s="43"/>
    </row>
    <row r="41" spans="1:5" ht="15.75" thickBot="1" x14ac:dyDescent="0.3">
      <c r="A41" s="44">
        <v>3</v>
      </c>
      <c r="B41" s="44">
        <v>1</v>
      </c>
      <c r="C41" s="44">
        <v>1</v>
      </c>
      <c r="D41" s="44">
        <v>3</v>
      </c>
      <c r="E41" s="44">
        <v>3</v>
      </c>
    </row>
    <row r="42" spans="1:5" ht="15.75" thickBot="1" x14ac:dyDescent="0.3">
      <c r="A42" s="44">
        <v>4</v>
      </c>
      <c r="B42" s="44">
        <v>1</v>
      </c>
      <c r="C42" s="44">
        <v>2</v>
      </c>
      <c r="D42" s="44">
        <v>4</v>
      </c>
      <c r="E42" s="44">
        <v>3</v>
      </c>
    </row>
    <row r="43" spans="1:5" ht="15.75" thickBot="1" x14ac:dyDescent="0.3">
      <c r="A43" s="44">
        <v>5</v>
      </c>
      <c r="B43" s="44">
        <v>1</v>
      </c>
      <c r="C43" s="44">
        <v>2</v>
      </c>
      <c r="D43" s="44">
        <v>5</v>
      </c>
      <c r="E43" s="44">
        <v>4</v>
      </c>
    </row>
    <row r="44" spans="1:5" ht="15.75" thickBot="1" x14ac:dyDescent="0.3">
      <c r="A44" s="44">
        <v>6</v>
      </c>
      <c r="B44" s="44">
        <v>1</v>
      </c>
      <c r="C44" s="44">
        <v>3</v>
      </c>
      <c r="D44" s="44">
        <v>6</v>
      </c>
      <c r="E44" s="44">
        <v>5</v>
      </c>
    </row>
    <row r="45" spans="1:5" ht="15.75" thickBot="1" x14ac:dyDescent="0.3">
      <c r="A45" s="44">
        <v>7</v>
      </c>
      <c r="B45" s="44">
        <v>2</v>
      </c>
      <c r="C45" s="44">
        <v>3</v>
      </c>
      <c r="D45" s="44" t="s">
        <v>32</v>
      </c>
      <c r="E45" s="44">
        <v>3</v>
      </c>
    </row>
    <row r="46" spans="1:5" ht="15.75" thickBot="1" x14ac:dyDescent="0.3">
      <c r="A46" s="44">
        <v>8</v>
      </c>
      <c r="B46" s="44">
        <v>2</v>
      </c>
      <c r="C46" s="44">
        <v>4</v>
      </c>
      <c r="D46" s="44" t="s">
        <v>33</v>
      </c>
      <c r="E46" s="44">
        <v>3</v>
      </c>
    </row>
    <row r="47" spans="1:5" ht="15.75" thickBot="1" x14ac:dyDescent="0.3">
      <c r="A47" s="44">
        <v>9</v>
      </c>
      <c r="B47" s="44">
        <v>2</v>
      </c>
      <c r="C47" s="44">
        <v>4</v>
      </c>
      <c r="D47" s="44" t="s">
        <v>34</v>
      </c>
      <c r="E47" s="44">
        <v>4</v>
      </c>
    </row>
    <row r="48" spans="1:5" ht="15.75" thickBot="1" x14ac:dyDescent="0.3">
      <c r="A48" s="44">
        <v>10</v>
      </c>
      <c r="B48" s="44">
        <v>2</v>
      </c>
      <c r="C48" s="44">
        <v>4</v>
      </c>
      <c r="D48" s="44" t="s">
        <v>35</v>
      </c>
      <c r="E48" s="44">
        <v>4</v>
      </c>
    </row>
    <row r="49" spans="1:5" ht="15.75" thickBot="1" x14ac:dyDescent="0.3">
      <c r="A49" s="44">
        <v>11</v>
      </c>
      <c r="B49" s="44">
        <v>3</v>
      </c>
      <c r="C49" s="44">
        <v>5</v>
      </c>
      <c r="D49" s="44" t="s">
        <v>36</v>
      </c>
      <c r="E49" s="44">
        <v>3</v>
      </c>
    </row>
    <row r="50" spans="1:5" ht="15.75" thickBot="1" x14ac:dyDescent="0.3">
      <c r="A50" s="44">
        <v>12</v>
      </c>
      <c r="B50" s="44">
        <v>3</v>
      </c>
      <c r="C50" s="44">
        <v>6</v>
      </c>
      <c r="D50" s="44" t="s">
        <v>37</v>
      </c>
      <c r="E50" s="44">
        <v>3</v>
      </c>
    </row>
    <row r="51" spans="1:5" ht="15.75" thickBot="1" x14ac:dyDescent="0.3">
      <c r="A51" s="44">
        <v>13</v>
      </c>
      <c r="B51" s="44">
        <v>3</v>
      </c>
      <c r="C51" s="44">
        <v>6</v>
      </c>
      <c r="D51" s="44" t="s">
        <v>38</v>
      </c>
      <c r="E51" s="44">
        <v>4</v>
      </c>
    </row>
    <row r="52" spans="1:5" ht="15.75" thickBot="1" x14ac:dyDescent="0.3">
      <c r="A52" s="44">
        <v>14</v>
      </c>
      <c r="B52" s="44">
        <v>3</v>
      </c>
      <c r="C52" s="44">
        <v>6</v>
      </c>
      <c r="D52" s="44" t="s">
        <v>39</v>
      </c>
      <c r="E52" s="44">
        <v>4</v>
      </c>
    </row>
    <row r="53" spans="1:5" ht="15.75" thickBot="1" x14ac:dyDescent="0.3">
      <c r="A53" s="44">
        <v>15</v>
      </c>
      <c r="B53" s="44">
        <v>3</v>
      </c>
      <c r="C53" s="44">
        <v>6</v>
      </c>
      <c r="D53" s="44" t="s">
        <v>40</v>
      </c>
      <c r="E53" s="44">
        <v>4</v>
      </c>
    </row>
    <row r="54" spans="1:5" ht="15.75" thickBot="1" x14ac:dyDescent="0.3">
      <c r="A54" s="44">
        <v>16</v>
      </c>
      <c r="B54" s="44">
        <v>4</v>
      </c>
      <c r="C54" s="44">
        <v>8</v>
      </c>
      <c r="D54" s="44" t="s">
        <v>41</v>
      </c>
      <c r="E54" s="44">
        <v>3</v>
      </c>
    </row>
    <row r="55" spans="1:5" ht="15.75" thickBot="1" x14ac:dyDescent="0.3">
      <c r="A55" s="44">
        <v>17</v>
      </c>
      <c r="B55" s="44">
        <v>4</v>
      </c>
      <c r="C55" s="44">
        <v>8</v>
      </c>
      <c r="D55" s="44" t="s">
        <v>42</v>
      </c>
      <c r="E55" s="44">
        <v>4</v>
      </c>
    </row>
    <row r="56" spans="1:5" ht="15.75" thickBot="1" x14ac:dyDescent="0.3">
      <c r="A56" s="44">
        <v>18</v>
      </c>
      <c r="B56" s="44">
        <v>4</v>
      </c>
      <c r="C56" s="44">
        <v>8</v>
      </c>
      <c r="D56" s="44" t="s">
        <v>43</v>
      </c>
      <c r="E56" s="44">
        <v>4</v>
      </c>
    </row>
    <row r="57" spans="1:5" ht="15.75" thickBot="1" x14ac:dyDescent="0.3">
      <c r="A57" s="44">
        <v>19</v>
      </c>
      <c r="B57" s="44">
        <v>4</v>
      </c>
      <c r="C57" s="44">
        <v>8</v>
      </c>
      <c r="D57" s="44" t="s">
        <v>44</v>
      </c>
      <c r="E57" s="44">
        <v>4</v>
      </c>
    </row>
    <row r="58" spans="1:5" ht="15.75" thickBot="1" x14ac:dyDescent="0.3">
      <c r="A58" s="44">
        <v>20</v>
      </c>
      <c r="B58" s="44">
        <v>5</v>
      </c>
      <c r="C58" s="44">
        <v>10</v>
      </c>
      <c r="D58" s="44" t="s">
        <v>45</v>
      </c>
      <c r="E58" s="44">
        <v>3</v>
      </c>
    </row>
    <row r="59" spans="1:5" ht="15.75" thickBot="1" x14ac:dyDescent="0.3">
      <c r="A59" s="44">
        <v>21</v>
      </c>
      <c r="B59" s="44">
        <v>5</v>
      </c>
      <c r="C59" s="44">
        <v>10</v>
      </c>
      <c r="D59" s="44" t="s">
        <v>46</v>
      </c>
      <c r="E59" s="44">
        <v>4</v>
      </c>
    </row>
    <row r="60" spans="1:5" ht="15.75" thickBot="1" x14ac:dyDescent="0.3">
      <c r="A60" s="44">
        <v>22</v>
      </c>
      <c r="B60" s="44">
        <v>5</v>
      </c>
      <c r="C60" s="44">
        <v>10</v>
      </c>
      <c r="D60" s="44" t="s">
        <v>47</v>
      </c>
      <c r="E60" s="44">
        <v>4</v>
      </c>
    </row>
    <row r="61" spans="1:5" ht="15.75" thickBot="1" x14ac:dyDescent="0.3">
      <c r="A61" s="44">
        <v>23</v>
      </c>
      <c r="B61" s="44">
        <v>5</v>
      </c>
      <c r="C61" s="44">
        <v>10</v>
      </c>
      <c r="D61" s="44" t="s">
        <v>48</v>
      </c>
      <c r="E61" s="44">
        <v>4</v>
      </c>
    </row>
    <row r="62" spans="1:5" ht="15.75" thickBot="1" x14ac:dyDescent="0.3">
      <c r="A62" s="44">
        <v>24</v>
      </c>
      <c r="B62" s="44">
        <v>6</v>
      </c>
      <c r="C62" s="44">
        <v>12</v>
      </c>
      <c r="D62" s="44" t="s">
        <v>49</v>
      </c>
      <c r="E62" s="44">
        <v>3</v>
      </c>
    </row>
    <row r="63" spans="1:5" ht="15.75" thickBot="1" x14ac:dyDescent="0.3">
      <c r="A63" s="44">
        <v>25</v>
      </c>
      <c r="B63" s="44">
        <v>6</v>
      </c>
      <c r="C63" s="44">
        <v>12</v>
      </c>
      <c r="D63" s="44" t="s">
        <v>50</v>
      </c>
      <c r="E63" s="44">
        <v>4</v>
      </c>
    </row>
    <row r="64" spans="1:5" ht="15.75" thickBot="1" x14ac:dyDescent="0.3">
      <c r="A64" s="44">
        <v>26</v>
      </c>
      <c r="B64" s="44">
        <v>6</v>
      </c>
      <c r="C64" s="44">
        <v>12</v>
      </c>
      <c r="D64" s="44" t="s">
        <v>51</v>
      </c>
      <c r="E64" s="44">
        <v>4</v>
      </c>
    </row>
    <row r="65" spans="1:5" ht="15.75" thickBot="1" x14ac:dyDescent="0.3">
      <c r="A65" s="44">
        <v>27</v>
      </c>
      <c r="B65" s="44">
        <v>6</v>
      </c>
      <c r="C65" s="44">
        <v>12</v>
      </c>
      <c r="D65" s="44" t="s">
        <v>52</v>
      </c>
      <c r="E65" s="44">
        <v>4</v>
      </c>
    </row>
    <row r="66" spans="1:5" ht="15.75" thickBot="1" x14ac:dyDescent="0.3">
      <c r="A66" s="44">
        <v>28</v>
      </c>
      <c r="B66" s="44">
        <v>7</v>
      </c>
      <c r="C66" s="44">
        <v>14</v>
      </c>
      <c r="D66" s="44" t="s">
        <v>53</v>
      </c>
      <c r="E66" s="44">
        <v>3</v>
      </c>
    </row>
    <row r="67" spans="1:5" ht="15.75" thickBot="1" x14ac:dyDescent="0.3">
      <c r="A67" s="44">
        <v>29</v>
      </c>
      <c r="B67" s="44">
        <v>7</v>
      </c>
      <c r="C67" s="44">
        <v>14</v>
      </c>
      <c r="D67" s="44" t="s">
        <v>54</v>
      </c>
      <c r="E67" s="44">
        <v>4</v>
      </c>
    </row>
    <row r="68" spans="1:5" ht="15.75" thickBot="1" x14ac:dyDescent="0.3">
      <c r="A68" s="44">
        <v>30</v>
      </c>
      <c r="B68" s="44">
        <v>7</v>
      </c>
      <c r="C68" s="44">
        <v>14</v>
      </c>
      <c r="D68" s="44" t="s">
        <v>55</v>
      </c>
      <c r="E68" s="44">
        <v>4</v>
      </c>
    </row>
    <row r="69" spans="1:5" ht="15.75" thickBot="1" x14ac:dyDescent="0.3">
      <c r="A69" s="44">
        <v>31</v>
      </c>
      <c r="B69" s="44">
        <v>7</v>
      </c>
      <c r="C69" s="44">
        <v>14</v>
      </c>
      <c r="D69" s="44" t="s">
        <v>56</v>
      </c>
      <c r="E69" s="44">
        <v>4</v>
      </c>
    </row>
    <row r="70" spans="1:5" ht="15.75" thickBot="1" x14ac:dyDescent="0.3">
      <c r="A70" s="44">
        <v>32</v>
      </c>
      <c r="B70" s="44">
        <v>8</v>
      </c>
      <c r="C70" s="44">
        <v>16</v>
      </c>
      <c r="D70" s="44" t="s">
        <v>57</v>
      </c>
      <c r="E70" s="44">
        <v>3</v>
      </c>
    </row>
  </sheetData>
  <mergeCells count="1">
    <mergeCell ref="A38:E38"/>
  </mergeCells>
  <pageMargins left="0.5" right="0.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5441D-D81F-457D-A446-39F6E25F944E}">
  <dimension ref="A1:N70"/>
  <sheetViews>
    <sheetView topLeftCell="A26" zoomScaleNormal="100" workbookViewId="0">
      <selection activeCell="H39" sqref="H39"/>
    </sheetView>
  </sheetViews>
  <sheetFormatPr defaultRowHeight="15" x14ac:dyDescent="0.25"/>
  <cols>
    <col min="1" max="1" width="6.85546875" customWidth="1"/>
    <col min="2" max="2" width="15.85546875" customWidth="1"/>
    <col min="3" max="3" width="10.85546875" style="4" customWidth="1"/>
    <col min="4" max="4" width="13.5703125" style="4" customWidth="1"/>
    <col min="5" max="5" width="7.28515625" style="4" customWidth="1"/>
    <col min="7" max="7" width="10" customWidth="1"/>
    <col min="8" max="8" width="14.5703125" customWidth="1"/>
    <col min="9" max="9" width="3.7109375" customWidth="1"/>
    <col min="10" max="10" width="15.7109375" customWidth="1"/>
    <col min="11" max="11" width="3.7109375" style="4" customWidth="1"/>
    <col min="12" max="12" width="17" customWidth="1"/>
    <col min="13" max="13" width="18.28515625" style="4" customWidth="1"/>
    <col min="14" max="14" width="16.28515625" customWidth="1"/>
    <col min="17" max="17" width="11.5703125" customWidth="1"/>
  </cols>
  <sheetData>
    <row r="1" spans="1:14" s="1" customFormat="1" ht="21" x14ac:dyDescent="0.35">
      <c r="A1" s="25" t="s">
        <v>66</v>
      </c>
      <c r="B1" s="26"/>
      <c r="C1" s="26"/>
      <c r="D1" s="27"/>
      <c r="E1" s="3"/>
      <c r="F1" s="18"/>
      <c r="G1" s="19"/>
      <c r="H1" s="20"/>
      <c r="I1" s="19"/>
      <c r="J1" s="21"/>
      <c r="K1" s="19"/>
      <c r="L1" s="22"/>
    </row>
    <row r="2" spans="1:14" s="14" customFormat="1" ht="15.75" x14ac:dyDescent="0.25">
      <c r="B2" s="28" t="s">
        <v>67</v>
      </c>
      <c r="C2" s="48"/>
      <c r="D2" s="49"/>
      <c r="E2" s="16"/>
      <c r="F2" s="23" t="s">
        <v>6</v>
      </c>
      <c r="G2" s="24"/>
      <c r="H2" s="23" t="s">
        <v>7</v>
      </c>
      <c r="I2" s="24"/>
      <c r="J2" s="23" t="s">
        <v>28</v>
      </c>
      <c r="K2" s="24"/>
      <c r="L2" s="23" t="s">
        <v>59</v>
      </c>
      <c r="M2" s="16"/>
    </row>
    <row r="3" spans="1:14" s="14" customFormat="1" ht="15.75" x14ac:dyDescent="0.25">
      <c r="B3" s="15"/>
      <c r="C3" s="16"/>
      <c r="D3" s="16"/>
      <c r="E3" s="16"/>
      <c r="F3" s="17"/>
      <c r="G3" s="15"/>
      <c r="H3" s="17"/>
      <c r="I3" s="15"/>
      <c r="J3" s="17"/>
      <c r="K3" s="15"/>
      <c r="L3" s="17"/>
      <c r="M3" s="16"/>
    </row>
    <row r="4" spans="1:14" x14ac:dyDescent="0.25">
      <c r="L4" s="4"/>
      <c r="N4" s="4"/>
    </row>
    <row r="5" spans="1:14" x14ac:dyDescent="0.25">
      <c r="B5" s="29" t="s">
        <v>11</v>
      </c>
      <c r="C5" s="30"/>
      <c r="G5" s="29" t="s">
        <v>15</v>
      </c>
      <c r="H5" s="31"/>
    </row>
    <row r="6" spans="1:14" x14ac:dyDescent="0.25">
      <c r="B6" s="31" t="s">
        <v>12</v>
      </c>
      <c r="C6" s="32">
        <f>D17*D19</f>
        <v>60</v>
      </c>
      <c r="G6" s="31" t="s">
        <v>16</v>
      </c>
      <c r="H6" s="33">
        <f>D27*H17</f>
        <v>6</v>
      </c>
    </row>
    <row r="7" spans="1:14" x14ac:dyDescent="0.25">
      <c r="B7" s="31" t="s">
        <v>13</v>
      </c>
      <c r="C7" s="32">
        <f>SUM(H6:H9)</f>
        <v>18</v>
      </c>
      <c r="G7" s="31" t="s">
        <v>17</v>
      </c>
      <c r="H7" s="33">
        <f>D29*H17</f>
        <v>0</v>
      </c>
      <c r="K7" s="6"/>
      <c r="L7" s="7"/>
      <c r="M7" s="6"/>
      <c r="N7" s="7"/>
    </row>
    <row r="8" spans="1:14" x14ac:dyDescent="0.25">
      <c r="B8" s="31" t="s">
        <v>21</v>
      </c>
      <c r="C8" s="47">
        <f>C6-C7</f>
        <v>42</v>
      </c>
      <c r="G8" s="31" t="s">
        <v>18</v>
      </c>
      <c r="H8" s="33">
        <f>MAX(L14,L15,L16)*D28</f>
        <v>0</v>
      </c>
      <c r="J8" s="12"/>
    </row>
    <row r="9" spans="1:14" x14ac:dyDescent="0.25">
      <c r="B9" s="31"/>
      <c r="C9" s="30"/>
      <c r="G9" s="31" t="s">
        <v>23</v>
      </c>
      <c r="H9" s="33">
        <f>D30+D31+(D17*D32)+D33</f>
        <v>12</v>
      </c>
    </row>
    <row r="10" spans="1:14" x14ac:dyDescent="0.25">
      <c r="B10" s="31" t="s">
        <v>27</v>
      </c>
      <c r="C10" s="47">
        <f>C8/MAX(L14,L15,L16)</f>
        <v>28</v>
      </c>
      <c r="D10" s="12"/>
      <c r="E10" s="12"/>
    </row>
    <row r="11" spans="1:14" x14ac:dyDescent="0.25">
      <c r="C11" s="8"/>
      <c r="D11" s="12"/>
      <c r="E11" s="12"/>
    </row>
    <row r="12" spans="1:14" x14ac:dyDescent="0.25">
      <c r="C12" s="8"/>
      <c r="D12" s="12"/>
      <c r="E12" s="12"/>
    </row>
    <row r="13" spans="1:14" ht="15.75" thickBot="1" x14ac:dyDescent="0.3">
      <c r="E13"/>
      <c r="F13" s="11" t="s">
        <v>5</v>
      </c>
      <c r="G13" s="2"/>
      <c r="H13" s="11" t="s">
        <v>4</v>
      </c>
      <c r="I13" s="2"/>
      <c r="J13" s="11" t="s">
        <v>69</v>
      </c>
      <c r="K13" s="2"/>
      <c r="L13" s="11" t="s">
        <v>70</v>
      </c>
      <c r="M13" s="2"/>
    </row>
    <row r="14" spans="1:14" ht="15.75" thickTop="1" x14ac:dyDescent="0.25">
      <c r="B14" t="s">
        <v>0</v>
      </c>
      <c r="D14" s="34">
        <v>4</v>
      </c>
      <c r="E14"/>
      <c r="F14" s="5">
        <f t="shared" ref="F14:F15" si="0">IF(D14&gt;0,VLOOKUP(D14,$A$41:$E$70,2,FALSE),0)</f>
        <v>1</v>
      </c>
      <c r="H14" s="5">
        <f t="shared" ref="H14:H15" si="1">IF(D14&gt;0,VLOOKUP($D14,$A$41:$E$70,3,FALSE),0)</f>
        <v>2</v>
      </c>
      <c r="J14" s="5">
        <f t="shared" ref="J14:J15" si="2">IF(D14&gt;0,VLOOKUP($D14,$A$41:$E$70,5,FALSE)*$D$26,0)</f>
        <v>90</v>
      </c>
      <c r="K14"/>
      <c r="L14" s="5">
        <f>CEILING(J14/60,0.5)</f>
        <v>1.5</v>
      </c>
      <c r="M14"/>
    </row>
    <row r="15" spans="1:14" x14ac:dyDescent="0.25">
      <c r="B15" t="s">
        <v>1</v>
      </c>
      <c r="D15" s="35">
        <v>0</v>
      </c>
      <c r="E15"/>
      <c r="F15" s="5">
        <f t="shared" si="0"/>
        <v>0</v>
      </c>
      <c r="H15" s="5">
        <f t="shared" si="1"/>
        <v>0</v>
      </c>
      <c r="J15" s="5">
        <f t="shared" si="2"/>
        <v>0</v>
      </c>
      <c r="K15"/>
      <c r="L15" s="5">
        <f t="shared" ref="L15:L16" si="3">CEILING(J15/60,0.5)</f>
        <v>0</v>
      </c>
      <c r="M15"/>
    </row>
    <row r="16" spans="1:14" ht="15.75" thickBot="1" x14ac:dyDescent="0.3">
      <c r="B16" t="s">
        <v>2</v>
      </c>
      <c r="D16" s="36">
        <v>0</v>
      </c>
      <c r="E16"/>
      <c r="F16" s="5">
        <f>IF(D16&gt;0,VLOOKUP(D16,$A$41:$E$70,2,FALSE),0)</f>
        <v>0</v>
      </c>
      <c r="H16" s="46">
        <f>IF(D16&gt;0,VLOOKUP($D16,$A$41:$E$70,3,FALSE),0)</f>
        <v>0</v>
      </c>
      <c r="J16" s="5">
        <f>IF(D16&gt;0,VLOOKUP($D16,$A$41:$E$70,5,FALSE)*$D$26,0)</f>
        <v>0</v>
      </c>
      <c r="K16"/>
      <c r="L16" s="5">
        <f t="shared" si="3"/>
        <v>0</v>
      </c>
      <c r="M16"/>
    </row>
    <row r="17" spans="2:13" ht="15.75" thickTop="1" x14ac:dyDescent="0.25">
      <c r="B17" t="s">
        <v>19</v>
      </c>
      <c r="D17" s="5">
        <f>SUM(D14:D16)</f>
        <v>4</v>
      </c>
      <c r="G17" s="4"/>
      <c r="H17" s="9">
        <f>SUM(H14:H16)</f>
        <v>2</v>
      </c>
    </row>
    <row r="18" spans="2:13" ht="15.75" thickBot="1" x14ac:dyDescent="0.3"/>
    <row r="19" spans="2:13" ht="16.5" thickTop="1" thickBot="1" x14ac:dyDescent="0.3">
      <c r="B19" t="s">
        <v>10</v>
      </c>
      <c r="D19" s="37">
        <v>15</v>
      </c>
      <c r="E19" s="8"/>
      <c r="G19" s="12"/>
      <c r="L19" s="12"/>
      <c r="M19"/>
    </row>
    <row r="20" spans="2:13" ht="15.75" thickTop="1" x14ac:dyDescent="0.25"/>
    <row r="23" spans="2:13" x14ac:dyDescent="0.25">
      <c r="K23" s="10"/>
    </row>
    <row r="24" spans="2:13" ht="15.75" thickBot="1" x14ac:dyDescent="0.3"/>
    <row r="25" spans="2:13" ht="15.75" thickTop="1" x14ac:dyDescent="0.25">
      <c r="B25" s="13" t="s">
        <v>68</v>
      </c>
      <c r="C25" s="13"/>
      <c r="D25" s="38" t="s">
        <v>3</v>
      </c>
    </row>
    <row r="26" spans="2:13" x14ac:dyDescent="0.25">
      <c r="B26" t="s">
        <v>61</v>
      </c>
      <c r="D26" s="39">
        <v>30</v>
      </c>
      <c r="E26" t="s">
        <v>75</v>
      </c>
    </row>
    <row r="27" spans="2:13" x14ac:dyDescent="0.25">
      <c r="B27" t="s">
        <v>9</v>
      </c>
      <c r="D27" s="40">
        <v>3</v>
      </c>
      <c r="E27" t="s">
        <v>8</v>
      </c>
    </row>
    <row r="28" spans="2:13" x14ac:dyDescent="0.25">
      <c r="B28" t="s">
        <v>14</v>
      </c>
      <c r="D28" s="40">
        <v>0</v>
      </c>
      <c r="E28" t="s">
        <v>65</v>
      </c>
    </row>
    <row r="29" spans="2:13" x14ac:dyDescent="0.25">
      <c r="B29" t="s">
        <v>20</v>
      </c>
      <c r="D29" s="40">
        <v>0</v>
      </c>
      <c r="E29" t="s">
        <v>64</v>
      </c>
    </row>
    <row r="30" spans="2:13" x14ac:dyDescent="0.25">
      <c r="B30" t="s">
        <v>22</v>
      </c>
      <c r="D30" s="40">
        <v>0</v>
      </c>
      <c r="E30" t="s">
        <v>63</v>
      </c>
    </row>
    <row r="31" spans="2:13" x14ac:dyDescent="0.25">
      <c r="B31" t="s">
        <v>24</v>
      </c>
      <c r="D31" s="40">
        <v>10</v>
      </c>
      <c r="E31" t="s">
        <v>63</v>
      </c>
    </row>
    <row r="32" spans="2:13" x14ac:dyDescent="0.25">
      <c r="B32" t="s">
        <v>25</v>
      </c>
      <c r="D32" s="40">
        <v>0.5</v>
      </c>
      <c r="E32" t="s">
        <v>26</v>
      </c>
    </row>
    <row r="33" spans="1:12" ht="15.75" thickBot="1" x14ac:dyDescent="0.3">
      <c r="B33" t="s">
        <v>62</v>
      </c>
      <c r="D33" s="41">
        <v>0</v>
      </c>
      <c r="E33" t="s">
        <v>63</v>
      </c>
    </row>
    <row r="34" spans="1:12" ht="15.75" thickTop="1" x14ac:dyDescent="0.25">
      <c r="D34" s="45"/>
      <c r="E34"/>
    </row>
    <row r="35" spans="1:12" x14ac:dyDescent="0.25">
      <c r="D35" s="45"/>
      <c r="E35"/>
    </row>
    <row r="36" spans="1:12" x14ac:dyDescent="0.25">
      <c r="D36" s="45"/>
      <c r="E36"/>
    </row>
    <row r="37" spans="1:12" ht="15.75" thickBot="1" x14ac:dyDescent="0.3">
      <c r="G37" s="4"/>
      <c r="H37" s="4" t="s">
        <v>83</v>
      </c>
      <c r="I37" s="4"/>
      <c r="J37" s="4" t="s">
        <v>82</v>
      </c>
      <c r="L37" s="4" t="s">
        <v>84</v>
      </c>
    </row>
    <row r="38" spans="1:12" ht="15.75" thickBot="1" x14ac:dyDescent="0.3">
      <c r="A38" s="50" t="s">
        <v>58</v>
      </c>
      <c r="B38" s="51"/>
      <c r="C38" s="51"/>
      <c r="D38" s="51"/>
      <c r="E38" s="52"/>
      <c r="G38" s="4" t="s">
        <v>76</v>
      </c>
      <c r="H38" s="4"/>
      <c r="I38" s="4"/>
      <c r="J38" s="4"/>
      <c r="L38" s="4"/>
    </row>
    <row r="39" spans="1:12" x14ac:dyDescent="0.25">
      <c r="A39" s="42" t="s">
        <v>29</v>
      </c>
      <c r="B39" s="42" t="s">
        <v>71</v>
      </c>
      <c r="C39" s="42" t="s">
        <v>73</v>
      </c>
      <c r="D39" s="42" t="s">
        <v>31</v>
      </c>
      <c r="E39" s="42" t="s">
        <v>60</v>
      </c>
      <c r="G39" s="4" t="s">
        <v>77</v>
      </c>
      <c r="H39" s="4"/>
      <c r="I39" s="4"/>
      <c r="J39" s="4"/>
      <c r="L39" s="4"/>
    </row>
    <row r="40" spans="1:12" ht="15.75" thickBot="1" x14ac:dyDescent="0.3">
      <c r="A40" s="43" t="s">
        <v>30</v>
      </c>
      <c r="B40" s="43" t="s">
        <v>72</v>
      </c>
      <c r="C40" s="43" t="s">
        <v>74</v>
      </c>
      <c r="D40" s="43"/>
      <c r="E40" s="43"/>
      <c r="G40" s="4" t="s">
        <v>78</v>
      </c>
      <c r="H40" s="4"/>
      <c r="I40" s="4"/>
      <c r="J40" s="4"/>
      <c r="L40" s="4"/>
    </row>
    <row r="41" spans="1:12" ht="15.75" thickBot="1" x14ac:dyDescent="0.3">
      <c r="A41" s="44">
        <v>3</v>
      </c>
      <c r="B41" s="44">
        <v>1</v>
      </c>
      <c r="C41" s="44">
        <v>1</v>
      </c>
      <c r="D41" s="44">
        <v>3</v>
      </c>
      <c r="E41" s="44">
        <v>3</v>
      </c>
      <c r="G41" s="4" t="s">
        <v>79</v>
      </c>
      <c r="H41" s="4"/>
      <c r="I41" s="4"/>
      <c r="J41" s="4"/>
      <c r="L41" s="4"/>
    </row>
    <row r="42" spans="1:12" ht="15.75" thickBot="1" x14ac:dyDescent="0.3">
      <c r="A42" s="44">
        <v>4</v>
      </c>
      <c r="B42" s="44">
        <v>1</v>
      </c>
      <c r="C42" s="44">
        <v>2</v>
      </c>
      <c r="D42" s="44">
        <v>4</v>
      </c>
      <c r="E42" s="44">
        <v>3</v>
      </c>
      <c r="G42" s="4" t="s">
        <v>80</v>
      </c>
      <c r="H42" s="4"/>
      <c r="I42" s="4"/>
      <c r="J42" s="4"/>
      <c r="L42" s="4"/>
    </row>
    <row r="43" spans="1:12" ht="15.75" thickBot="1" x14ac:dyDescent="0.3">
      <c r="A43" s="44">
        <v>5</v>
      </c>
      <c r="B43" s="44">
        <v>1</v>
      </c>
      <c r="C43" s="44">
        <v>2</v>
      </c>
      <c r="D43" s="44">
        <v>5</v>
      </c>
      <c r="E43" s="44">
        <v>4</v>
      </c>
      <c r="G43" s="4" t="s">
        <v>81</v>
      </c>
      <c r="H43" s="4"/>
      <c r="I43" s="4"/>
      <c r="J43" s="4"/>
      <c r="L43" s="4"/>
    </row>
    <row r="44" spans="1:12" ht="15.75" thickBot="1" x14ac:dyDescent="0.3">
      <c r="A44" s="44">
        <v>6</v>
      </c>
      <c r="B44" s="44">
        <v>1</v>
      </c>
      <c r="C44" s="44">
        <v>3</v>
      </c>
      <c r="D44" s="44">
        <v>6</v>
      </c>
      <c r="E44" s="44">
        <v>5</v>
      </c>
      <c r="G44" s="4"/>
      <c r="H44" s="4"/>
      <c r="I44" s="4"/>
      <c r="J44" s="4"/>
      <c r="L44" s="4"/>
    </row>
    <row r="45" spans="1:12" ht="15.75" thickBot="1" x14ac:dyDescent="0.3">
      <c r="A45" s="44">
        <v>7</v>
      </c>
      <c r="B45" s="44">
        <v>2</v>
      </c>
      <c r="C45" s="44">
        <v>3</v>
      </c>
      <c r="D45" s="44" t="s">
        <v>32</v>
      </c>
      <c r="E45" s="44">
        <v>3</v>
      </c>
    </row>
    <row r="46" spans="1:12" ht="15.75" thickBot="1" x14ac:dyDescent="0.3">
      <c r="A46" s="44">
        <v>8</v>
      </c>
      <c r="B46" s="44">
        <v>2</v>
      </c>
      <c r="C46" s="44">
        <v>4</v>
      </c>
      <c r="D46" s="44" t="s">
        <v>33</v>
      </c>
      <c r="E46" s="44">
        <v>3</v>
      </c>
    </row>
    <row r="47" spans="1:12" ht="15.75" thickBot="1" x14ac:dyDescent="0.3">
      <c r="A47" s="44">
        <v>9</v>
      </c>
      <c r="B47" s="44">
        <v>2</v>
      </c>
      <c r="C47" s="44">
        <v>4</v>
      </c>
      <c r="D47" s="44" t="s">
        <v>34</v>
      </c>
      <c r="E47" s="44">
        <v>4</v>
      </c>
    </row>
    <row r="48" spans="1:12" ht="15.75" thickBot="1" x14ac:dyDescent="0.3">
      <c r="A48" s="44">
        <v>10</v>
      </c>
      <c r="B48" s="44">
        <v>2</v>
      </c>
      <c r="C48" s="44">
        <v>4</v>
      </c>
      <c r="D48" s="44" t="s">
        <v>35</v>
      </c>
      <c r="E48" s="44">
        <v>4</v>
      </c>
    </row>
    <row r="49" spans="1:5" ht="15.75" thickBot="1" x14ac:dyDescent="0.3">
      <c r="A49" s="44">
        <v>11</v>
      </c>
      <c r="B49" s="44">
        <v>3</v>
      </c>
      <c r="C49" s="44">
        <v>5</v>
      </c>
      <c r="D49" s="44" t="s">
        <v>36</v>
      </c>
      <c r="E49" s="44">
        <v>3</v>
      </c>
    </row>
    <row r="50" spans="1:5" ht="15.75" thickBot="1" x14ac:dyDescent="0.3">
      <c r="A50" s="44">
        <v>12</v>
      </c>
      <c r="B50" s="44">
        <v>3</v>
      </c>
      <c r="C50" s="44">
        <v>6</v>
      </c>
      <c r="D50" s="44" t="s">
        <v>37</v>
      </c>
      <c r="E50" s="44">
        <v>3</v>
      </c>
    </row>
    <row r="51" spans="1:5" ht="15.75" thickBot="1" x14ac:dyDescent="0.3">
      <c r="A51" s="44">
        <v>13</v>
      </c>
      <c r="B51" s="44">
        <v>3</v>
      </c>
      <c r="C51" s="44">
        <v>6</v>
      </c>
      <c r="D51" s="44" t="s">
        <v>38</v>
      </c>
      <c r="E51" s="44">
        <v>4</v>
      </c>
    </row>
    <row r="52" spans="1:5" ht="15.75" thickBot="1" x14ac:dyDescent="0.3">
      <c r="A52" s="44">
        <v>14</v>
      </c>
      <c r="B52" s="44">
        <v>3</v>
      </c>
      <c r="C52" s="44">
        <v>6</v>
      </c>
      <c r="D52" s="44" t="s">
        <v>39</v>
      </c>
      <c r="E52" s="44">
        <v>4</v>
      </c>
    </row>
    <row r="53" spans="1:5" ht="15.75" thickBot="1" x14ac:dyDescent="0.3">
      <c r="A53" s="44">
        <v>15</v>
      </c>
      <c r="B53" s="44">
        <v>3</v>
      </c>
      <c r="C53" s="44">
        <v>6</v>
      </c>
      <c r="D53" s="44" t="s">
        <v>40</v>
      </c>
      <c r="E53" s="44">
        <v>4</v>
      </c>
    </row>
    <row r="54" spans="1:5" ht="15.75" thickBot="1" x14ac:dyDescent="0.3">
      <c r="A54" s="44">
        <v>16</v>
      </c>
      <c r="B54" s="44">
        <v>4</v>
      </c>
      <c r="C54" s="44">
        <v>8</v>
      </c>
      <c r="D54" s="44" t="s">
        <v>41</v>
      </c>
      <c r="E54" s="44">
        <v>3</v>
      </c>
    </row>
    <row r="55" spans="1:5" ht="15.75" thickBot="1" x14ac:dyDescent="0.3">
      <c r="A55" s="44">
        <v>17</v>
      </c>
      <c r="B55" s="44">
        <v>4</v>
      </c>
      <c r="C55" s="44">
        <v>8</v>
      </c>
      <c r="D55" s="44" t="s">
        <v>42</v>
      </c>
      <c r="E55" s="44">
        <v>4</v>
      </c>
    </row>
    <row r="56" spans="1:5" ht="15.75" thickBot="1" x14ac:dyDescent="0.3">
      <c r="A56" s="44">
        <v>18</v>
      </c>
      <c r="B56" s="44">
        <v>4</v>
      </c>
      <c r="C56" s="44">
        <v>8</v>
      </c>
      <c r="D56" s="44" t="s">
        <v>43</v>
      </c>
      <c r="E56" s="44">
        <v>4</v>
      </c>
    </row>
    <row r="57" spans="1:5" ht="15.75" thickBot="1" x14ac:dyDescent="0.3">
      <c r="A57" s="44">
        <v>19</v>
      </c>
      <c r="B57" s="44">
        <v>4</v>
      </c>
      <c r="C57" s="44">
        <v>8</v>
      </c>
      <c r="D57" s="44" t="s">
        <v>44</v>
      </c>
      <c r="E57" s="44">
        <v>4</v>
      </c>
    </row>
    <row r="58" spans="1:5" ht="15.75" thickBot="1" x14ac:dyDescent="0.3">
      <c r="A58" s="44">
        <v>20</v>
      </c>
      <c r="B58" s="44">
        <v>5</v>
      </c>
      <c r="C58" s="44">
        <v>10</v>
      </c>
      <c r="D58" s="44" t="s">
        <v>45</v>
      </c>
      <c r="E58" s="44">
        <v>3</v>
      </c>
    </row>
    <row r="59" spans="1:5" ht="15.75" thickBot="1" x14ac:dyDescent="0.3">
      <c r="A59" s="44">
        <v>21</v>
      </c>
      <c r="B59" s="44">
        <v>5</v>
      </c>
      <c r="C59" s="44">
        <v>10</v>
      </c>
      <c r="D59" s="44" t="s">
        <v>46</v>
      </c>
      <c r="E59" s="44">
        <v>4</v>
      </c>
    </row>
    <row r="60" spans="1:5" ht="15.75" thickBot="1" x14ac:dyDescent="0.3">
      <c r="A60" s="44">
        <v>22</v>
      </c>
      <c r="B60" s="44">
        <v>5</v>
      </c>
      <c r="C60" s="44">
        <v>10</v>
      </c>
      <c r="D60" s="44" t="s">
        <v>47</v>
      </c>
      <c r="E60" s="44">
        <v>4</v>
      </c>
    </row>
    <row r="61" spans="1:5" ht="15.75" thickBot="1" x14ac:dyDescent="0.3">
      <c r="A61" s="44">
        <v>23</v>
      </c>
      <c r="B61" s="44">
        <v>5</v>
      </c>
      <c r="C61" s="44">
        <v>10</v>
      </c>
      <c r="D61" s="44" t="s">
        <v>48</v>
      </c>
      <c r="E61" s="44">
        <v>4</v>
      </c>
    </row>
    <row r="62" spans="1:5" ht="15.75" thickBot="1" x14ac:dyDescent="0.3">
      <c r="A62" s="44">
        <v>24</v>
      </c>
      <c r="B62" s="44">
        <v>6</v>
      </c>
      <c r="C62" s="44">
        <v>12</v>
      </c>
      <c r="D62" s="44" t="s">
        <v>49</v>
      </c>
      <c r="E62" s="44">
        <v>3</v>
      </c>
    </row>
    <row r="63" spans="1:5" ht="15.75" thickBot="1" x14ac:dyDescent="0.3">
      <c r="A63" s="44">
        <v>25</v>
      </c>
      <c r="B63" s="44">
        <v>6</v>
      </c>
      <c r="C63" s="44">
        <v>12</v>
      </c>
      <c r="D63" s="44" t="s">
        <v>50</v>
      </c>
      <c r="E63" s="44">
        <v>4</v>
      </c>
    </row>
    <row r="64" spans="1:5" ht="15.75" thickBot="1" x14ac:dyDescent="0.3">
      <c r="A64" s="44">
        <v>26</v>
      </c>
      <c r="B64" s="44">
        <v>6</v>
      </c>
      <c r="C64" s="44">
        <v>12</v>
      </c>
      <c r="D64" s="44" t="s">
        <v>51</v>
      </c>
      <c r="E64" s="44">
        <v>4</v>
      </c>
    </row>
    <row r="65" spans="1:5" ht="15.75" thickBot="1" x14ac:dyDescent="0.3">
      <c r="A65" s="44">
        <v>27</v>
      </c>
      <c r="B65" s="44">
        <v>6</v>
      </c>
      <c r="C65" s="44">
        <v>12</v>
      </c>
      <c r="D65" s="44" t="s">
        <v>52</v>
      </c>
      <c r="E65" s="44">
        <v>4</v>
      </c>
    </row>
    <row r="66" spans="1:5" ht="15.75" thickBot="1" x14ac:dyDescent="0.3">
      <c r="A66" s="44">
        <v>28</v>
      </c>
      <c r="B66" s="44">
        <v>7</v>
      </c>
      <c r="C66" s="44">
        <v>14</v>
      </c>
      <c r="D66" s="44" t="s">
        <v>53</v>
      </c>
      <c r="E66" s="44">
        <v>3</v>
      </c>
    </row>
    <row r="67" spans="1:5" ht="15.75" thickBot="1" x14ac:dyDescent="0.3">
      <c r="A67" s="44">
        <v>29</v>
      </c>
      <c r="B67" s="44">
        <v>7</v>
      </c>
      <c r="C67" s="44">
        <v>14</v>
      </c>
      <c r="D67" s="44" t="s">
        <v>54</v>
      </c>
      <c r="E67" s="44">
        <v>4</v>
      </c>
    </row>
    <row r="68" spans="1:5" ht="15.75" thickBot="1" x14ac:dyDescent="0.3">
      <c r="A68" s="44">
        <v>30</v>
      </c>
      <c r="B68" s="44">
        <v>7</v>
      </c>
      <c r="C68" s="44">
        <v>14</v>
      </c>
      <c r="D68" s="44" t="s">
        <v>55</v>
      </c>
      <c r="E68" s="44">
        <v>4</v>
      </c>
    </row>
    <row r="69" spans="1:5" ht="15.75" thickBot="1" x14ac:dyDescent="0.3">
      <c r="A69" s="44">
        <v>31</v>
      </c>
      <c r="B69" s="44">
        <v>7</v>
      </c>
      <c r="C69" s="44">
        <v>14</v>
      </c>
      <c r="D69" s="44" t="s">
        <v>56</v>
      </c>
      <c r="E69" s="44">
        <v>4</v>
      </c>
    </row>
    <row r="70" spans="1:5" ht="15.75" thickBot="1" x14ac:dyDescent="0.3">
      <c r="A70" s="44">
        <v>32</v>
      </c>
      <c r="B70" s="44">
        <v>8</v>
      </c>
      <c r="C70" s="44">
        <v>16</v>
      </c>
      <c r="D70" s="44" t="s">
        <v>57</v>
      </c>
      <c r="E70" s="44">
        <v>3</v>
      </c>
    </row>
  </sheetData>
  <mergeCells count="1">
    <mergeCell ref="A38:E38"/>
  </mergeCells>
  <phoneticPr fontId="9" type="noConversion"/>
  <pageMargins left="0.5" right="0.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Jr Circuit 1</vt:lpstr>
      <vt:lpstr>Jr Circuit-Master</vt:lpstr>
      <vt:lpstr>'Jr Circuit 1'!Print_Area</vt:lpstr>
      <vt:lpstr>'Jr Circuit-Master'!Print_Area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 Reese</dc:creator>
  <cp:lastModifiedBy>joanna</cp:lastModifiedBy>
  <cp:lastPrinted>2022-09-29T02:32:09Z</cp:lastPrinted>
  <dcterms:created xsi:type="dcterms:W3CDTF">2021-12-14T23:50:36Z</dcterms:created>
  <dcterms:modified xsi:type="dcterms:W3CDTF">2022-09-29T14:07:58Z</dcterms:modified>
</cp:coreProperties>
</file>